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5"/>
  </bookViews>
  <sheets>
    <sheet name="国債と中小企業向け貸出の比較" sheetId="1" r:id="rId1"/>
    <sheet name="MHFG" sheetId="2" r:id="rId2"/>
    <sheet name="SMFG" sheetId="3" r:id="rId3"/>
    <sheet name="MTFG" sheetId="4" r:id="rId4"/>
    <sheet name="郵便貯金" sheetId="5" r:id="rId5"/>
    <sheet name="標準産業分類" sheetId="6" r:id="rId6"/>
  </sheets>
  <definedNames/>
  <calcPr fullCalcOnLoad="1"/>
</workbook>
</file>

<file path=xl/sharedStrings.xml><?xml version="1.0" encoding="utf-8"?>
<sst xmlns="http://schemas.openxmlformats.org/spreadsheetml/2006/main" count="174" uniqueCount="81">
  <si>
    <t>資産</t>
  </si>
  <si>
    <t>金額</t>
  </si>
  <si>
    <t>貸出金</t>
  </si>
  <si>
    <t>有価証券</t>
  </si>
  <si>
    <t>その他</t>
  </si>
  <si>
    <t>資産合計</t>
  </si>
  <si>
    <t>貸出金の内訳</t>
  </si>
  <si>
    <t>有価証券の内訳</t>
  </si>
  <si>
    <t>売買目的有価証券</t>
  </si>
  <si>
    <t>有価証券合計</t>
  </si>
  <si>
    <t>※ここでは、連結貸借対照表の「有価証券」のほか、その他の資産の中に含まれている有価証券を合計しているため、数値が異なっています</t>
  </si>
  <si>
    <t>製造業</t>
  </si>
  <si>
    <t>建設業</t>
  </si>
  <si>
    <t>卸売・小売業</t>
  </si>
  <si>
    <t>金融・保険業</t>
  </si>
  <si>
    <t>不動産業</t>
  </si>
  <si>
    <t>各種サービス業</t>
  </si>
  <si>
    <t>国内その他</t>
  </si>
  <si>
    <t>海外政府</t>
  </si>
  <si>
    <t>海外金融機関</t>
  </si>
  <si>
    <t>海外その他</t>
  </si>
  <si>
    <t>貸出金合計</t>
  </si>
  <si>
    <t>(百万円)</t>
  </si>
  <si>
    <t>(億円)</t>
  </si>
  <si>
    <t>東京三菱銀行単体の中小企業等への貸出金の割合</t>
  </si>
  <si>
    <t>総貸出金残高</t>
  </si>
  <si>
    <t>中小企業等貸出金残高</t>
  </si>
  <si>
    <t>比率</t>
  </si>
  <si>
    <t>郵便貯金</t>
  </si>
  <si>
    <t>※中小企業等とは、資本金3億円（ただし、卸売業は1億円、小売業、サービス業は5千万円）以下の会社又は常用する従業員が300人（ただし、卸売業は100人、小売業は50人、サービス業は100人）以下の会社および個人です。</t>
  </si>
  <si>
    <t>東京三菱銀行単体の預貸率</t>
  </si>
  <si>
    <t>東京三菱銀行単体の預証率</t>
  </si>
  <si>
    <t>貸付金</t>
  </si>
  <si>
    <t>預託金</t>
  </si>
  <si>
    <t>財政融資資金預託金</t>
  </si>
  <si>
    <t>預金者貸付</t>
  </si>
  <si>
    <t>国債等担保貸付</t>
  </si>
  <si>
    <t>地方公共団体貸付</t>
  </si>
  <si>
    <t>郵便事業への融通</t>
  </si>
  <si>
    <t>※中小企業等とは、資本金3億円（ただし、卸売業は1億円、小売業、サービス業は5千万円）以下の会社又は常用する従業員が300人（ただし、卸売業は100人、小売業は50人、サービス業は100人）以下の会社および個人です。</t>
  </si>
  <si>
    <t>※連結貸借対照表の「有価証券」のほか、｢特定取引資産｣中の商品有価証券、特定取引有価証券、譲渡性預け金及びコマーシャル・ペーパー等、「現金預け金」中の譲渡性預け金、並びに「買入金銭債権」の一部も含めて記載しています</t>
  </si>
  <si>
    <t>株式</t>
  </si>
  <si>
    <t>外国債</t>
  </si>
  <si>
    <t>農林水産業・鉱業</t>
  </si>
  <si>
    <t>運輸・情報通信・公益事業</t>
  </si>
  <si>
    <t>地方公共団体</t>
  </si>
  <si>
    <t>三井住友銀行単体の中小企業等への貸出金の割合</t>
  </si>
  <si>
    <t>三井住友銀行単体の預貸率</t>
  </si>
  <si>
    <t>三井住友銀行単体の預証率</t>
  </si>
  <si>
    <t xml:space="preserve">Ａ　農　　　業 
Ｂ　林　　　業 
Ｃ　漁　　　業  
Ｄ　鉱　　　業 
Ｅ　建　設　業 
Ｆ　製　造　業 
Ｇ　電気・ガス・熱供給・水道業 
Ｈ　情報通信業 
Ｉ 　運　輸　業 
Ｊ　卸売・小売業
Ｋ　金融・保険業 
Ｌ　不　動　産　業 
Ｍ　飲食店，宿泊業
Ｎ　医療，福祉 
Ｏ　教育，学習支援業 
Ｐ　複合サービス事業 
Ｑ　サービス業（他に分類されないもの） 
Ｒ　公務（他に分類されないもの） 
Ｓ　分類不能の産業 </t>
  </si>
  <si>
    <t>※中小企業等とは、資本金3億円（ただし、卸売業は1億円、小売業、サービス業は5千万円）以下の会社又は常用する従業員が300人（ただし、卸売業は100人、小売業は50人、サービス業は100人）以下の会社および個人です。</t>
  </si>
  <si>
    <t>※連結貸借対照表の「有価証券」のほか、｢特定取引資産｣中の商品有価証券、特定取引有価証券、譲渡性預け金及びコマーシャル・ペーパー等、「現金預け金」中の譲渡性預け金、並びに「買入金銭債権」の一部も含めて記載しています</t>
  </si>
  <si>
    <t>みずほ銀行単体の預貸率</t>
  </si>
  <si>
    <t>みずほ銀行単体の預証率</t>
  </si>
  <si>
    <t>みずほ銀行単体の中小企業等への貸出金の割合</t>
  </si>
  <si>
    <t>農業</t>
  </si>
  <si>
    <t>林業</t>
  </si>
  <si>
    <t>漁業</t>
  </si>
  <si>
    <t>鉱業</t>
  </si>
  <si>
    <t>電気・ガス・熱供給・水道業</t>
  </si>
  <si>
    <t>電気通信業</t>
  </si>
  <si>
    <t>運輸業</t>
  </si>
  <si>
    <t>卸売・小売業</t>
  </si>
  <si>
    <t>海外商工業</t>
  </si>
  <si>
    <t>SMFG2005連結</t>
  </si>
  <si>
    <t>MHFG2005連結</t>
  </si>
  <si>
    <t>MTFG2005連結</t>
  </si>
  <si>
    <t>郵便貯金2005</t>
  </si>
  <si>
    <t>国債</t>
  </si>
  <si>
    <t>地方債</t>
  </si>
  <si>
    <t>社債</t>
  </si>
  <si>
    <t>その他・内訳不明分</t>
  </si>
  <si>
    <t>MHFG</t>
  </si>
  <si>
    <t>SMFG</t>
  </si>
  <si>
    <t>MTFG</t>
  </si>
  <si>
    <t>国債の保有高比較(2004年度末)</t>
  </si>
  <si>
    <t>中小企業等への貸出金残高(2004年度末)</t>
  </si>
  <si>
    <t>みずほ銀行</t>
  </si>
  <si>
    <t>SMBC</t>
  </si>
  <si>
    <t>BTM</t>
  </si>
  <si>
    <t>※いずれも単体。みずほは、大企業向けのみずほコーポレート銀行が別にある。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</si>
</sst>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0000_ "/>
    <numFmt numFmtId="179" formatCode="0.0000_ "/>
    <numFmt numFmtId="180" formatCode="0.000_ "/>
    <numFmt numFmtId="181" formatCode="0.0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  <font>
      <sz val="11"/>
      <color indexed="55"/>
      <name val="ＭＳ Ｐゴシック"/>
      <family val="3"/>
    </font>
    <font>
      <sz val="9"/>
      <name val="ＭＳ Ｐゴシック"/>
      <family val="3"/>
    </font>
    <font>
      <sz val="9"/>
      <color indexed="55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38" fontId="0" fillId="2" borderId="1" xfId="16" applyFill="1" applyBorder="1" applyAlignment="1">
      <alignment/>
    </xf>
    <xf numFmtId="38" fontId="0" fillId="2" borderId="1" xfId="0" applyNumberFormat="1" applyFill="1" applyBorder="1" applyAlignment="1">
      <alignment/>
    </xf>
    <xf numFmtId="0" fontId="0" fillId="0" borderId="0" xfId="0" applyAlignment="1">
      <alignment horizontal="right"/>
    </xf>
    <xf numFmtId="38" fontId="5" fillId="0" borderId="0" xfId="0" applyNumberFormat="1" applyFont="1" applyAlignment="1">
      <alignment/>
    </xf>
    <xf numFmtId="176" fontId="0" fillId="2" borderId="0" xfId="15" applyNumberFormat="1" applyFill="1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15" applyNumberFormat="1" applyFill="1" applyAlignment="1">
      <alignment/>
    </xf>
    <xf numFmtId="176" fontId="0" fillId="2" borderId="0" xfId="15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国債の保有高比較(2004年度末)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'国債と中小企業向け貸出の比較'!$A$2:$A$5</c:f>
              <c:strCache>
                <c:ptCount val="4"/>
                <c:pt idx="0">
                  <c:v>MHFG</c:v>
                </c:pt>
                <c:pt idx="1">
                  <c:v>SMFG</c:v>
                </c:pt>
                <c:pt idx="2">
                  <c:v>MTFG</c:v>
                </c:pt>
                <c:pt idx="3">
                  <c:v>郵便貯金</c:v>
                </c:pt>
              </c:strCache>
            </c:strRef>
          </c:cat>
          <c:val>
            <c:numRef>
              <c:f>'国債と中小企業向け貸出の比較'!$B$2:$B$5</c:f>
              <c:numCache>
                <c:ptCount val="4"/>
                <c:pt idx="0">
                  <c:v>22652</c:v>
                </c:pt>
                <c:pt idx="1">
                  <c:v>13637</c:v>
                </c:pt>
                <c:pt idx="2">
                  <c:v>15073</c:v>
                </c:pt>
                <c:pt idx="3">
                  <c:v>112628</c:v>
                </c:pt>
              </c:numCache>
            </c:numRef>
          </c:val>
        </c:ser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(十億円)</a:t>
                </a:r>
              </a:p>
            </c:rich>
          </c:tx>
          <c:layout>
            <c:manualLayout>
              <c:xMode val="factor"/>
              <c:yMode val="factor"/>
              <c:x val="-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34504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675"/>
          <c:y val="0.38425"/>
          <c:w val="0.28175"/>
          <c:h val="0.3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MTFG!$O$4:$O$9</c:f>
              <c:strCache/>
            </c:strRef>
          </c:cat>
          <c:val>
            <c:numRef>
              <c:f>MTFG!$P$4:$P$9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MTFG!$F$4:$F$13</c:f>
              <c:strCache>
                <c:ptCount val="10"/>
                <c:pt idx="0">
                  <c:v>製造業</c:v>
                </c:pt>
                <c:pt idx="1">
                  <c:v>建設業</c:v>
                </c:pt>
                <c:pt idx="2">
                  <c:v>卸売・小売業</c:v>
                </c:pt>
                <c:pt idx="3">
                  <c:v>金融・保険業</c:v>
                </c:pt>
                <c:pt idx="4">
                  <c:v>不動産業</c:v>
                </c:pt>
                <c:pt idx="5">
                  <c:v>各種サービス業</c:v>
                </c:pt>
                <c:pt idx="6">
                  <c:v>国内その他</c:v>
                </c:pt>
                <c:pt idx="7">
                  <c:v>海外政府</c:v>
                </c:pt>
                <c:pt idx="8">
                  <c:v>海外金融機関</c:v>
                </c:pt>
                <c:pt idx="9">
                  <c:v>海外その他</c:v>
                </c:pt>
              </c:strCache>
            </c:strRef>
          </c:cat>
          <c:val>
            <c:numRef>
              <c:f>MTFG!$G$4:$G$13</c:f>
              <c:numCache>
                <c:ptCount val="10"/>
                <c:pt idx="0">
                  <c:v>48190</c:v>
                </c:pt>
                <c:pt idx="1">
                  <c:v>8909</c:v>
                </c:pt>
                <c:pt idx="2">
                  <c:v>42476</c:v>
                </c:pt>
                <c:pt idx="3">
                  <c:v>35287</c:v>
                </c:pt>
                <c:pt idx="4">
                  <c:v>47805</c:v>
                </c:pt>
                <c:pt idx="5">
                  <c:v>38358</c:v>
                </c:pt>
                <c:pt idx="6">
                  <c:v>157236</c:v>
                </c:pt>
                <c:pt idx="7">
                  <c:v>1408</c:v>
                </c:pt>
                <c:pt idx="8">
                  <c:v>7734</c:v>
                </c:pt>
                <c:pt idx="9">
                  <c:v>77063</c:v>
                </c:pt>
              </c:numCache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8137"/>
        <c:crosses val="autoZero"/>
        <c:auto val="1"/>
        <c:lblOffset val="100"/>
        <c:noMultiLvlLbl val="0"/>
      </c:catAx>
      <c:valAx>
        <c:axId val="54948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757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775"/>
          <c:y val="0.38425"/>
          <c:w val="0.299"/>
          <c:h val="0.3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'郵便貯金'!$O$4:$O$7</c:f>
              <c:strCache/>
            </c:strRef>
          </c:cat>
          <c:val>
            <c:numRef>
              <c:f>'郵便貯金'!$P$4:$P$7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'郵便貯金'!$F$4:$F$7</c:f>
              <c:strCache>
                <c:ptCount val="4"/>
                <c:pt idx="0">
                  <c:v>預金者貸付</c:v>
                </c:pt>
                <c:pt idx="1">
                  <c:v>国債等担保貸付</c:v>
                </c:pt>
                <c:pt idx="2">
                  <c:v>地方公共団体貸付</c:v>
                </c:pt>
                <c:pt idx="3">
                  <c:v>郵便事業への融通</c:v>
                </c:pt>
              </c:strCache>
            </c:strRef>
          </c:cat>
          <c:val>
            <c:numRef>
              <c:f>'郵便貯金'!$G$4:$G$7</c:f>
              <c:numCache>
                <c:ptCount val="4"/>
                <c:pt idx="0">
                  <c:v>481420</c:v>
                </c:pt>
                <c:pt idx="1">
                  <c:v>745</c:v>
                </c:pt>
                <c:pt idx="2">
                  <c:v>2947257</c:v>
                </c:pt>
                <c:pt idx="3">
                  <c:v>279000</c:v>
                </c:pt>
              </c:numCache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7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資産に占める貸付金と有価証券および預託金の割合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'郵便貯金'!$A$4:$A$7</c:f>
              <c:strCache>
                <c:ptCount val="4"/>
                <c:pt idx="0">
                  <c:v>貸付金</c:v>
                </c:pt>
                <c:pt idx="1">
                  <c:v>有価証券</c:v>
                </c:pt>
                <c:pt idx="2">
                  <c:v>預託金</c:v>
                </c:pt>
                <c:pt idx="3">
                  <c:v>その他</c:v>
                </c:pt>
              </c:strCache>
            </c:strRef>
          </c:cat>
          <c:val>
            <c:numRef>
              <c:f>'郵便貯金'!$B$4:$B$7</c:f>
              <c:numCache>
                <c:ptCount val="4"/>
                <c:pt idx="0">
                  <c:v>3708422</c:v>
                </c:pt>
                <c:pt idx="1">
                  <c:v>132546189</c:v>
                </c:pt>
                <c:pt idx="2">
                  <c:v>117611900</c:v>
                </c:pt>
                <c:pt idx="3">
                  <c:v>10998476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中小企業等への貸出金残高(2004年度末)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1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'国債と中小企業向け貸出の比較'!$A$31:$A$33</c:f>
              <c:strCache/>
            </c:strRef>
          </c:cat>
          <c:val>
            <c:numRef>
              <c:f>'国債と中小企業向け貸出の比較'!$B$31:$B$33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419392"/>
        <c:axId val="552302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'国債と中小企業向け貸出の比較'!$A$31:$A$33</c:f>
              <c:strCache/>
            </c:strRef>
          </c:cat>
          <c:val>
            <c:numRef>
              <c:f>'国債と中小企業向け貸出の比較'!$C$31:$C$33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7309834"/>
        <c:axId val="44461915"/>
      </c:line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30209"/>
        <c:crosses val="autoZero"/>
        <c:auto val="0"/>
        <c:lblOffset val="100"/>
        <c:noMultiLvlLbl val="0"/>
      </c:catAx>
      <c:valAx>
        <c:axId val="55230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(十億円)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3419392"/>
        <c:crossesAt val="1"/>
        <c:crossBetween val="between"/>
        <c:dispUnits/>
      </c:valAx>
      <c:catAx>
        <c:axId val="27309834"/>
        <c:scaling>
          <c:orientation val="minMax"/>
        </c:scaling>
        <c:axPos val="b"/>
        <c:delete val="1"/>
        <c:majorTickMark val="in"/>
        <c:minorTickMark val="none"/>
        <c:tickLblPos val="nextTo"/>
        <c:crossAx val="44461915"/>
        <c:crosses val="autoZero"/>
        <c:auto val="0"/>
        <c:lblOffset val="100"/>
        <c:noMultiLvlLbl val="0"/>
      </c:catAx>
      <c:valAx>
        <c:axId val="4446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(％)</a:t>
                </a:r>
              </a:p>
            </c:rich>
          </c:tx>
          <c:layout>
            <c:manualLayout>
              <c:xMode val="factor"/>
              <c:yMode val="factor"/>
              <c:x val="0.013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098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資産に占める貸出金と有価証券の割合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MHFG!$A$4:$A$6</c:f>
              <c:strCache>
                <c:ptCount val="3"/>
                <c:pt idx="0">
                  <c:v>貸出金</c:v>
                </c:pt>
                <c:pt idx="1">
                  <c:v>有価証券</c:v>
                </c:pt>
                <c:pt idx="2">
                  <c:v>その他</c:v>
                </c:pt>
              </c:strCache>
            </c:strRef>
          </c:cat>
          <c:val>
            <c:numRef>
              <c:f>MHFG!$B$4:$B$6</c:f>
              <c:numCache>
                <c:ptCount val="3"/>
                <c:pt idx="0">
                  <c:v>62917336</c:v>
                </c:pt>
                <c:pt idx="1">
                  <c:v>36047035</c:v>
                </c:pt>
                <c:pt idx="2">
                  <c:v>44111865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675"/>
          <c:y val="0.38425"/>
          <c:w val="0.28175"/>
          <c:h val="0.3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MHFG!$O$4:$O$9</c:f>
              <c:strCache/>
            </c:strRef>
          </c:cat>
          <c:val>
            <c:numRef>
              <c:f>MHFG!$P$4:$P$9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MHFG!$F$4:$F$21</c:f>
              <c:strCache>
                <c:ptCount val="18"/>
                <c:pt idx="0">
                  <c:v>製造業</c:v>
                </c:pt>
                <c:pt idx="1">
                  <c:v>農業</c:v>
                </c:pt>
                <c:pt idx="2">
                  <c:v>林業</c:v>
                </c:pt>
                <c:pt idx="3">
                  <c:v>漁業</c:v>
                </c:pt>
                <c:pt idx="4">
                  <c:v>鉱業</c:v>
                </c:pt>
                <c:pt idx="5">
                  <c:v>建設業</c:v>
                </c:pt>
                <c:pt idx="6">
                  <c:v>電気・ガス・熱供給・水道業</c:v>
                </c:pt>
                <c:pt idx="7">
                  <c:v>電気通信業</c:v>
                </c:pt>
                <c:pt idx="8">
                  <c:v>運輸業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</c:v>
                </c:pt>
                <c:pt idx="12">
                  <c:v>各種サービス業</c:v>
                </c:pt>
                <c:pt idx="13">
                  <c:v>地方公共団体</c:v>
                </c:pt>
                <c:pt idx="14">
                  <c:v>その他</c:v>
                </c:pt>
                <c:pt idx="15">
                  <c:v>海外政府</c:v>
                </c:pt>
                <c:pt idx="16">
                  <c:v>海外金融機関</c:v>
                </c:pt>
                <c:pt idx="17">
                  <c:v>海外その他</c:v>
                </c:pt>
              </c:strCache>
            </c:strRef>
          </c:cat>
          <c:val>
            <c:numRef>
              <c:f>MHFG!$G$4:$G$21</c:f>
              <c:numCache>
                <c:ptCount val="18"/>
                <c:pt idx="0">
                  <c:v>75110</c:v>
                </c:pt>
                <c:pt idx="1">
                  <c:v>442</c:v>
                </c:pt>
                <c:pt idx="2">
                  <c:v>13</c:v>
                </c:pt>
                <c:pt idx="3">
                  <c:v>60</c:v>
                </c:pt>
                <c:pt idx="4">
                  <c:v>1368</c:v>
                </c:pt>
                <c:pt idx="5">
                  <c:v>16217</c:v>
                </c:pt>
                <c:pt idx="6">
                  <c:v>9883</c:v>
                </c:pt>
                <c:pt idx="7">
                  <c:v>8840</c:v>
                </c:pt>
                <c:pt idx="8">
                  <c:v>29661</c:v>
                </c:pt>
                <c:pt idx="9">
                  <c:v>69090</c:v>
                </c:pt>
                <c:pt idx="10">
                  <c:v>64573</c:v>
                </c:pt>
                <c:pt idx="11">
                  <c:v>65858</c:v>
                </c:pt>
                <c:pt idx="12">
                  <c:v>98891</c:v>
                </c:pt>
                <c:pt idx="13">
                  <c:v>4302</c:v>
                </c:pt>
                <c:pt idx="14">
                  <c:v>138343</c:v>
                </c:pt>
                <c:pt idx="15">
                  <c:v>1577</c:v>
                </c:pt>
                <c:pt idx="16">
                  <c:v>6428</c:v>
                </c:pt>
                <c:pt idx="17">
                  <c:v>38510</c:v>
                </c:pt>
              </c:numCache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1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資産に占める貸出金と有価証券の割合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SMFG!$A$4:$A$6</c:f>
              <c:strCache>
                <c:ptCount val="3"/>
                <c:pt idx="0">
                  <c:v>貸出金</c:v>
                </c:pt>
                <c:pt idx="1">
                  <c:v>有価証券</c:v>
                </c:pt>
                <c:pt idx="2">
                  <c:v>その他</c:v>
                </c:pt>
              </c:strCache>
            </c:strRef>
          </c:cat>
          <c:val>
            <c:numRef>
              <c:f>SMFG!$B$4:$B$6</c:f>
              <c:numCache>
                <c:ptCount val="3"/>
                <c:pt idx="0">
                  <c:v>54799805</c:v>
                </c:pt>
                <c:pt idx="1">
                  <c:v>24233701</c:v>
                </c:pt>
                <c:pt idx="2">
                  <c:v>20698352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有価証券の内訳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675"/>
          <c:y val="0.38425"/>
          <c:w val="0.28175"/>
          <c:h val="0.3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SMFG!$O$4:$O$9</c:f>
              <c:strCache/>
            </c:strRef>
          </c:cat>
          <c:val>
            <c:numRef>
              <c:f>SMFG!$P$4:$P$9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貸出金の内訳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SMFG!$F$4:$F$17</c:f>
              <c:strCache>
                <c:ptCount val="14"/>
                <c:pt idx="0">
                  <c:v>製造業</c:v>
                </c:pt>
                <c:pt idx="1">
                  <c:v>農林水産業・鉱業</c:v>
                </c:pt>
                <c:pt idx="2">
                  <c:v>建設業</c:v>
                </c:pt>
                <c:pt idx="3">
                  <c:v>運輸・情報通信・公益事業</c:v>
                </c:pt>
                <c:pt idx="4">
                  <c:v>卸売・小売業</c:v>
                </c:pt>
                <c:pt idx="5">
                  <c:v>金融・保険業</c:v>
                </c:pt>
                <c:pt idx="6">
                  <c:v>不動産業</c:v>
                </c:pt>
                <c:pt idx="7">
                  <c:v>各種サービス業</c:v>
                </c:pt>
                <c:pt idx="8">
                  <c:v>地方公共団体</c:v>
                </c:pt>
                <c:pt idx="9">
                  <c:v>国内その他</c:v>
                </c:pt>
                <c:pt idx="10">
                  <c:v>海外政府</c:v>
                </c:pt>
                <c:pt idx="11">
                  <c:v>海外金融機関</c:v>
                </c:pt>
                <c:pt idx="12">
                  <c:v>海外商工業</c:v>
                </c:pt>
                <c:pt idx="13">
                  <c:v>海外その他</c:v>
                </c:pt>
              </c:strCache>
            </c:strRef>
          </c:cat>
          <c:val>
            <c:numRef>
              <c:f>SMFG!$H$4:$H$17</c:f>
              <c:numCache>
                <c:ptCount val="14"/>
                <c:pt idx="0">
                  <c:v>56599.54</c:v>
                </c:pt>
                <c:pt idx="1">
                  <c:v>1342.89</c:v>
                </c:pt>
                <c:pt idx="2">
                  <c:v>18298.95</c:v>
                </c:pt>
                <c:pt idx="3">
                  <c:v>28727.76</c:v>
                </c:pt>
                <c:pt idx="4">
                  <c:v>56925.82</c:v>
                </c:pt>
                <c:pt idx="5">
                  <c:v>40895.86</c:v>
                </c:pt>
                <c:pt idx="6">
                  <c:v>69484.75</c:v>
                </c:pt>
                <c:pt idx="7">
                  <c:v>62719.62</c:v>
                </c:pt>
                <c:pt idx="8">
                  <c:v>6563.86</c:v>
                </c:pt>
                <c:pt idx="9">
                  <c:v>158954.92</c:v>
                </c:pt>
                <c:pt idx="10">
                  <c:v>833.25</c:v>
                </c:pt>
                <c:pt idx="11">
                  <c:v>4060.15</c:v>
                </c:pt>
                <c:pt idx="12">
                  <c:v>40607.08</c:v>
                </c:pt>
                <c:pt idx="13">
                  <c:v>1983.53</c:v>
                </c:pt>
              </c:numCache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(億円)</a:t>
                </a:r>
              </a:p>
            </c:rich>
          </c:tx>
          <c:layout>
            <c:manualLayout>
              <c:xMode val="factor"/>
              <c:yMode val="factor"/>
              <c:x val="0.02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26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資産に占める貸出金と有価証券の割合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MTFG!$A$4:$A$6</c:f>
              <c:strCache>
                <c:ptCount val="3"/>
                <c:pt idx="0">
                  <c:v>貸出金</c:v>
                </c:pt>
                <c:pt idx="1">
                  <c:v>有価証券</c:v>
                </c:pt>
                <c:pt idx="2">
                  <c:v>その他</c:v>
                </c:pt>
              </c:strCache>
            </c:strRef>
          </c:cat>
          <c:val>
            <c:numRef>
              <c:f>MTFG!$B$4:$B$6</c:f>
              <c:numCache>
                <c:ptCount val="3"/>
                <c:pt idx="0">
                  <c:v>46446670</c:v>
                </c:pt>
                <c:pt idx="1">
                  <c:v>28823427</c:v>
                </c:pt>
                <c:pt idx="2">
                  <c:v>35015411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5</xdr:col>
      <xdr:colOff>428625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1066800"/>
        <a:ext cx="4743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28575</xdr:rowOff>
    </xdr:from>
    <xdr:to>
      <xdr:col>5</xdr:col>
      <xdr:colOff>390525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38100" y="5857875"/>
        <a:ext cx="4667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4</xdr:col>
      <xdr:colOff>514350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675" y="1276350"/>
        <a:ext cx="3714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38100</xdr:rowOff>
    </xdr:from>
    <xdr:to>
      <xdr:col>17</xdr:col>
      <xdr:colOff>581025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0877550" y="1752600"/>
        <a:ext cx="3800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22</xdr:row>
      <xdr:rowOff>28575</xdr:rowOff>
    </xdr:from>
    <xdr:to>
      <xdr:col>13</xdr:col>
      <xdr:colOff>295275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314700" y="3800475"/>
        <a:ext cx="75152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16</xdr:row>
      <xdr:rowOff>19050</xdr:rowOff>
    </xdr:from>
    <xdr:to>
      <xdr:col>8</xdr:col>
      <xdr:colOff>295275</xdr:colOff>
      <xdr:row>19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971800" y="2762250"/>
          <a:ext cx="3733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19</xdr:row>
      <xdr:rowOff>66675</xdr:rowOff>
    </xdr:from>
    <xdr:to>
      <xdr:col>14</xdr:col>
      <xdr:colOff>333375</xdr:colOff>
      <xdr:row>22</xdr:row>
      <xdr:rowOff>66675</xdr:rowOff>
    </xdr:to>
    <xdr:sp>
      <xdr:nvSpPr>
        <xdr:cNvPr id="5" name="Line 5"/>
        <xdr:cNvSpPr>
          <a:spLocks/>
        </xdr:cNvSpPr>
      </xdr:nvSpPr>
      <xdr:spPr>
        <a:xfrm>
          <a:off x="1638300" y="3324225"/>
          <a:ext cx="9572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4</xdr:col>
      <xdr:colOff>514350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675" y="1276350"/>
        <a:ext cx="3714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38100</xdr:rowOff>
    </xdr:from>
    <xdr:to>
      <xdr:col>17</xdr:col>
      <xdr:colOff>581025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1010900" y="1752600"/>
        <a:ext cx="3800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18</xdr:row>
      <xdr:rowOff>28575</xdr:rowOff>
    </xdr:from>
    <xdr:to>
      <xdr:col>12</xdr:col>
      <xdr:colOff>219075</xdr:colOff>
      <xdr:row>31</xdr:row>
      <xdr:rowOff>466725</xdr:rowOff>
    </xdr:to>
    <xdr:graphicFrame>
      <xdr:nvGraphicFramePr>
        <xdr:cNvPr id="3" name="Chart 3"/>
        <xdr:cNvGraphicFramePr/>
      </xdr:nvGraphicFramePr>
      <xdr:xfrm>
        <a:off x="3971925" y="3114675"/>
        <a:ext cx="66579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16</xdr:row>
      <xdr:rowOff>19050</xdr:rowOff>
    </xdr:from>
    <xdr:to>
      <xdr:col>8</xdr:col>
      <xdr:colOff>295275</xdr:colOff>
      <xdr:row>19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971800" y="2762250"/>
          <a:ext cx="386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66675</xdr:rowOff>
    </xdr:from>
    <xdr:to>
      <xdr:col>14</xdr:col>
      <xdr:colOff>333375</xdr:colOff>
      <xdr:row>22</xdr:row>
      <xdr:rowOff>66675</xdr:rowOff>
    </xdr:to>
    <xdr:sp>
      <xdr:nvSpPr>
        <xdr:cNvPr id="5" name="Line 5"/>
        <xdr:cNvSpPr>
          <a:spLocks/>
        </xdr:cNvSpPr>
      </xdr:nvSpPr>
      <xdr:spPr>
        <a:xfrm>
          <a:off x="1485900" y="2981325"/>
          <a:ext cx="9858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4</xdr:col>
      <xdr:colOff>514350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675" y="1276350"/>
        <a:ext cx="3714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38100</xdr:rowOff>
    </xdr:from>
    <xdr:to>
      <xdr:col>17</xdr:col>
      <xdr:colOff>581025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10877550" y="1752600"/>
        <a:ext cx="3800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14</xdr:row>
      <xdr:rowOff>28575</xdr:rowOff>
    </xdr:from>
    <xdr:to>
      <xdr:col>12</xdr:col>
      <xdr:colOff>257175</xdr:colOff>
      <xdr:row>30</xdr:row>
      <xdr:rowOff>504825</xdr:rowOff>
    </xdr:to>
    <xdr:graphicFrame>
      <xdr:nvGraphicFramePr>
        <xdr:cNvPr id="3" name="Chart 3"/>
        <xdr:cNvGraphicFramePr/>
      </xdr:nvGraphicFramePr>
      <xdr:xfrm>
        <a:off x="4000500" y="2428875"/>
        <a:ext cx="65341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390525</xdr:colOff>
      <xdr:row>14</xdr:row>
      <xdr:rowOff>66675</xdr:rowOff>
    </xdr:from>
    <xdr:to>
      <xdr:col>8</xdr:col>
      <xdr:colOff>266700</xdr:colOff>
      <xdr:row>15</xdr:row>
      <xdr:rowOff>57150</xdr:rowOff>
    </xdr:to>
    <xdr:sp>
      <xdr:nvSpPr>
        <xdr:cNvPr id="4" name="Line 4"/>
        <xdr:cNvSpPr>
          <a:spLocks/>
        </xdr:cNvSpPr>
      </xdr:nvSpPr>
      <xdr:spPr>
        <a:xfrm>
          <a:off x="2971800" y="2466975"/>
          <a:ext cx="3705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19050</xdr:rowOff>
    </xdr:from>
    <xdr:to>
      <xdr:col>14</xdr:col>
      <xdr:colOff>962025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1695450" y="3276600"/>
          <a:ext cx="10144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38100</xdr:rowOff>
    </xdr:from>
    <xdr:to>
      <xdr:col>17</xdr:col>
      <xdr:colOff>581025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1268075" y="1400175"/>
        <a:ext cx="3990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14</xdr:row>
      <xdr:rowOff>28575</xdr:rowOff>
    </xdr:from>
    <xdr:to>
      <xdr:col>12</xdr:col>
      <xdr:colOff>257175</xdr:colOff>
      <xdr:row>30</xdr:row>
      <xdr:rowOff>504825</xdr:rowOff>
    </xdr:to>
    <xdr:graphicFrame>
      <xdr:nvGraphicFramePr>
        <xdr:cNvPr id="2" name="Chart 3"/>
        <xdr:cNvGraphicFramePr/>
      </xdr:nvGraphicFramePr>
      <xdr:xfrm>
        <a:off x="4333875" y="2419350"/>
        <a:ext cx="6591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28575</xdr:rowOff>
    </xdr:from>
    <xdr:to>
      <xdr:col>4</xdr:col>
      <xdr:colOff>628650</xdr:colOff>
      <xdr:row>25</xdr:row>
      <xdr:rowOff>123825</xdr:rowOff>
    </xdr:to>
    <xdr:graphicFrame>
      <xdr:nvGraphicFramePr>
        <xdr:cNvPr id="3" name="Chart 4"/>
        <xdr:cNvGraphicFramePr/>
      </xdr:nvGraphicFramePr>
      <xdr:xfrm>
        <a:off x="0" y="1390650"/>
        <a:ext cx="42291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114300</xdr:colOff>
      <xdr:row>11</xdr:row>
      <xdr:rowOff>95250</xdr:rowOff>
    </xdr:from>
    <xdr:to>
      <xdr:col>8</xdr:col>
      <xdr:colOff>381000</xdr:colOff>
      <xdr:row>15</xdr:row>
      <xdr:rowOff>95250</xdr:rowOff>
    </xdr:to>
    <xdr:sp>
      <xdr:nvSpPr>
        <xdr:cNvPr id="4" name="Line 5"/>
        <xdr:cNvSpPr>
          <a:spLocks/>
        </xdr:cNvSpPr>
      </xdr:nvSpPr>
      <xdr:spPr>
        <a:xfrm>
          <a:off x="2695575" y="1971675"/>
          <a:ext cx="448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14</xdr:row>
      <xdr:rowOff>161925</xdr:rowOff>
    </xdr:from>
    <xdr:to>
      <xdr:col>14</xdr:col>
      <xdr:colOff>733425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V="1">
          <a:off x="3409950" y="2552700"/>
          <a:ext cx="8591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J26" sqref="J26"/>
    </sheetView>
  </sheetViews>
  <sheetFormatPr defaultColWidth="9.00390625" defaultRowHeight="13.5"/>
  <cols>
    <col min="1" max="1" width="10.625" style="0" customWidth="1"/>
    <col min="2" max="2" width="19.00390625" style="0" customWidth="1"/>
  </cols>
  <sheetData>
    <row r="1" ht="13.5">
      <c r="A1" t="s">
        <v>75</v>
      </c>
    </row>
    <row r="2" spans="1:2" ht="13.5">
      <c r="A2" s="3" t="s">
        <v>72</v>
      </c>
      <c r="B2" s="4">
        <v>22652</v>
      </c>
    </row>
    <row r="3" spans="1:2" ht="13.5">
      <c r="A3" s="3" t="s">
        <v>73</v>
      </c>
      <c r="B3" s="4">
        <v>13637</v>
      </c>
    </row>
    <row r="4" spans="1:2" ht="13.5">
      <c r="A4" s="3" t="s">
        <v>74</v>
      </c>
      <c r="B4" s="4">
        <v>15073</v>
      </c>
    </row>
    <row r="5" spans="1:2" ht="13.5">
      <c r="A5" s="3" t="s">
        <v>28</v>
      </c>
      <c r="B5" s="4">
        <v>112628</v>
      </c>
    </row>
    <row r="6" ht="13.5">
      <c r="A6" s="21"/>
    </row>
    <row r="30" ht="13.5">
      <c r="A30" t="s">
        <v>76</v>
      </c>
    </row>
    <row r="31" spans="1:3" ht="13.5">
      <c r="A31" s="3" t="s">
        <v>77</v>
      </c>
      <c r="B31" s="4">
        <v>26380</v>
      </c>
      <c r="C31" s="20">
        <v>0.7744421382669223</v>
      </c>
    </row>
    <row r="32" spans="1:3" ht="13.5">
      <c r="A32" s="3" t="s">
        <v>78</v>
      </c>
      <c r="B32" s="4">
        <v>35291</v>
      </c>
      <c r="C32" s="20">
        <v>0.7561258283502037</v>
      </c>
    </row>
    <row r="33" spans="1:3" ht="13.5">
      <c r="A33" s="3" t="s">
        <v>79</v>
      </c>
      <c r="B33" s="4">
        <v>17544</v>
      </c>
      <c r="C33" s="20">
        <v>0.5743365120519595</v>
      </c>
    </row>
    <row r="34" ht="13.5">
      <c r="A34" s="21" t="s">
        <v>80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D28" sqref="D28"/>
    </sheetView>
  </sheetViews>
  <sheetFormatPr defaultColWidth="9.00390625" defaultRowHeight="13.5"/>
  <cols>
    <col min="1" max="1" width="13.875" style="0" customWidth="1"/>
    <col min="2" max="2" width="11.00390625" style="0" customWidth="1"/>
    <col min="6" max="6" width="14.50390625" style="0" customWidth="1"/>
    <col min="7" max="7" width="8.75390625" style="0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</cols>
  <sheetData>
    <row r="1" ht="13.5">
      <c r="A1" t="s">
        <v>65</v>
      </c>
    </row>
    <row r="2" spans="2:16" ht="13.5">
      <c r="B2" s="7" t="s">
        <v>22</v>
      </c>
      <c r="G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10" t="s">
        <v>6</v>
      </c>
      <c r="G3" s="10" t="s">
        <v>1</v>
      </c>
      <c r="I3" s="1" t="s">
        <v>54</v>
      </c>
      <c r="J3" s="1"/>
      <c r="O3" s="2" t="s">
        <v>7</v>
      </c>
      <c r="P3" s="2" t="s">
        <v>1</v>
      </c>
    </row>
    <row r="4" spans="1:16" ht="13.5">
      <c r="A4" s="3" t="s">
        <v>2</v>
      </c>
      <c r="B4" s="11">
        <v>62917336</v>
      </c>
      <c r="F4" s="11" t="s">
        <v>11</v>
      </c>
      <c r="G4" s="11">
        <v>75110</v>
      </c>
      <c r="I4" t="s">
        <v>25</v>
      </c>
      <c r="J4" s="19">
        <v>340631</v>
      </c>
      <c r="O4" s="3" t="s">
        <v>8</v>
      </c>
      <c r="P4" s="11">
        <v>8829136</v>
      </c>
    </row>
    <row r="5" spans="1:16" ht="13.5">
      <c r="A5" s="3" t="s">
        <v>3</v>
      </c>
      <c r="B5" s="11">
        <v>36047035</v>
      </c>
      <c r="F5" s="12" t="s">
        <v>55</v>
      </c>
      <c r="G5" s="11">
        <v>442</v>
      </c>
      <c r="I5" t="s">
        <v>26</v>
      </c>
      <c r="J5" s="19">
        <v>263799</v>
      </c>
      <c r="O5" s="3" t="s">
        <v>68</v>
      </c>
      <c r="P5" s="11">
        <f>1117495+21534341</f>
        <v>22651836</v>
      </c>
    </row>
    <row r="6" spans="1:16" ht="13.5">
      <c r="A6" s="3" t="s">
        <v>4</v>
      </c>
      <c r="B6" s="11">
        <f>B7-B4-B5</f>
        <v>44111865</v>
      </c>
      <c r="F6" s="12" t="s">
        <v>56</v>
      </c>
      <c r="G6" s="11">
        <v>13</v>
      </c>
      <c r="I6" s="1" t="s">
        <v>27</v>
      </c>
      <c r="J6" s="17">
        <f>J5/J4</f>
        <v>0.7744421382669223</v>
      </c>
      <c r="O6" s="3" t="s">
        <v>69</v>
      </c>
      <c r="P6" s="11">
        <f>52911+91222</f>
        <v>144133</v>
      </c>
    </row>
    <row r="7" spans="1:16" ht="13.5">
      <c r="A7" s="2" t="s">
        <v>5</v>
      </c>
      <c r="B7" s="10">
        <v>143076236</v>
      </c>
      <c r="F7" s="12" t="s">
        <v>57</v>
      </c>
      <c r="G7" s="11">
        <v>60</v>
      </c>
      <c r="O7" s="3" t="s">
        <v>70</v>
      </c>
      <c r="P7" s="11">
        <f>2999+465505</f>
        <v>468504</v>
      </c>
    </row>
    <row r="8" spans="6:16" ht="13.5">
      <c r="F8" s="12" t="s">
        <v>58</v>
      </c>
      <c r="G8" s="11">
        <v>1368</v>
      </c>
      <c r="I8" s="23" t="s">
        <v>50</v>
      </c>
      <c r="J8" s="23"/>
      <c r="O8" s="3" t="s">
        <v>41</v>
      </c>
      <c r="P8" s="12">
        <f>4197523+814761</f>
        <v>5012284</v>
      </c>
    </row>
    <row r="9" spans="6:16" ht="13.5">
      <c r="F9" s="12" t="s">
        <v>12</v>
      </c>
      <c r="G9" s="11">
        <v>16217</v>
      </c>
      <c r="I9" s="23"/>
      <c r="J9" s="23"/>
      <c r="O9" s="3" t="s">
        <v>71</v>
      </c>
      <c r="P9" s="11">
        <f>289159+5259618+1617364</f>
        <v>7166141</v>
      </c>
    </row>
    <row r="10" spans="6:16" ht="13.5">
      <c r="F10" s="12" t="s">
        <v>59</v>
      </c>
      <c r="G10" s="11">
        <v>9883</v>
      </c>
      <c r="H10" s="8"/>
      <c r="I10" s="23"/>
      <c r="J10" s="23"/>
      <c r="O10" s="2" t="s">
        <v>9</v>
      </c>
      <c r="P10" s="6">
        <f>SUM(P4:P9)</f>
        <v>44272034</v>
      </c>
    </row>
    <row r="11" spans="6:10" ht="13.5">
      <c r="F11" s="12" t="s">
        <v>60</v>
      </c>
      <c r="G11" s="11">
        <v>8840</v>
      </c>
      <c r="I11" s="23"/>
      <c r="J11" s="23"/>
    </row>
    <row r="12" spans="6:10" ht="13.5">
      <c r="F12" s="12" t="s">
        <v>61</v>
      </c>
      <c r="G12" s="11">
        <v>29661</v>
      </c>
      <c r="I12" s="23"/>
      <c r="J12" s="23"/>
    </row>
    <row r="13" spans="6:10" ht="13.5">
      <c r="F13" s="12" t="s">
        <v>62</v>
      </c>
      <c r="G13" s="11">
        <v>69090</v>
      </c>
      <c r="H13" s="8"/>
      <c r="I13" s="23"/>
      <c r="J13" s="23"/>
    </row>
    <row r="14" spans="6:7" ht="13.5">
      <c r="F14" s="12" t="s">
        <v>14</v>
      </c>
      <c r="G14" s="11">
        <v>64573</v>
      </c>
    </row>
    <row r="15" spans="6:7" ht="13.5">
      <c r="F15" s="12" t="s">
        <v>15</v>
      </c>
      <c r="G15" s="11">
        <v>65858</v>
      </c>
    </row>
    <row r="16" spans="6:7" ht="13.5">
      <c r="F16" s="12" t="s">
        <v>16</v>
      </c>
      <c r="G16" s="11">
        <v>98891</v>
      </c>
    </row>
    <row r="17" spans="6:7" ht="13.5">
      <c r="F17" s="12" t="s">
        <v>45</v>
      </c>
      <c r="G17" s="11">
        <v>4302</v>
      </c>
    </row>
    <row r="18" spans="6:7" ht="13.5">
      <c r="F18" s="12" t="s">
        <v>4</v>
      </c>
      <c r="G18" s="11">
        <v>138343</v>
      </c>
    </row>
    <row r="19" spans="6:7" ht="13.5">
      <c r="F19" s="12" t="s">
        <v>18</v>
      </c>
      <c r="G19" s="11">
        <v>1577</v>
      </c>
    </row>
    <row r="20" spans="6:7" ht="13.5">
      <c r="F20" s="12" t="s">
        <v>19</v>
      </c>
      <c r="G20" s="11">
        <v>6428</v>
      </c>
    </row>
    <row r="21" spans="6:7" ht="13.5">
      <c r="F21" s="11" t="s">
        <v>20</v>
      </c>
      <c r="G21" s="11">
        <v>38510</v>
      </c>
    </row>
    <row r="22" spans="6:7" ht="13.5">
      <c r="F22" s="10" t="s">
        <v>21</v>
      </c>
      <c r="G22" s="10">
        <f>SUM(G4:G21)</f>
        <v>629166</v>
      </c>
    </row>
    <row r="26" spans="1:2" ht="13.5">
      <c r="A26" s="1" t="s">
        <v>52</v>
      </c>
      <c r="B26" s="1"/>
    </row>
    <row r="27" ht="13.5">
      <c r="B27" s="13">
        <v>0.58</v>
      </c>
    </row>
    <row r="29" spans="1:18" ht="13.5">
      <c r="A29" s="1" t="s">
        <v>53</v>
      </c>
      <c r="B29" s="1"/>
      <c r="O29" s="23"/>
      <c r="P29" s="23"/>
      <c r="Q29" s="23"/>
      <c r="R29" s="23"/>
    </row>
    <row r="30" spans="2:18" ht="13.5">
      <c r="B30" s="13">
        <v>0.3596</v>
      </c>
      <c r="O30" s="23" t="s">
        <v>10</v>
      </c>
      <c r="P30" s="23"/>
      <c r="Q30" s="23"/>
      <c r="R30" s="23"/>
    </row>
    <row r="31" spans="15:18" ht="55.5" customHeight="1">
      <c r="O31" s="22" t="s">
        <v>51</v>
      </c>
      <c r="P31" s="22"/>
      <c r="Q31" s="22"/>
      <c r="R31" s="22"/>
    </row>
    <row r="32" ht="45" customHeight="1"/>
  </sheetData>
  <mergeCells count="4">
    <mergeCell ref="O31:R31"/>
    <mergeCell ref="O30:R30"/>
    <mergeCell ref="O29:R29"/>
    <mergeCell ref="I8:J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5" sqref="A5"/>
    </sheetView>
  </sheetViews>
  <sheetFormatPr defaultColWidth="9.00390625" defaultRowHeight="13.5"/>
  <cols>
    <col min="1" max="1" width="13.875" style="0" customWidth="1"/>
    <col min="2" max="2" width="11.00390625" style="0" customWidth="1"/>
    <col min="6" max="6" width="14.50390625" style="0" customWidth="1"/>
    <col min="7" max="7" width="10.50390625" style="0" bestFit="1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</cols>
  <sheetData>
    <row r="1" ht="13.5">
      <c r="A1" t="s">
        <v>64</v>
      </c>
    </row>
    <row r="2" spans="2:16" ht="13.5">
      <c r="B2" s="7" t="s">
        <v>22</v>
      </c>
      <c r="G2" s="7" t="s">
        <v>22</v>
      </c>
      <c r="H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10" t="s">
        <v>6</v>
      </c>
      <c r="G3" s="10" t="s">
        <v>1</v>
      </c>
      <c r="H3" s="10" t="s">
        <v>1</v>
      </c>
      <c r="I3" s="1" t="s">
        <v>46</v>
      </c>
      <c r="J3" s="1"/>
      <c r="O3" s="2" t="s">
        <v>7</v>
      </c>
      <c r="P3" s="2" t="s">
        <v>1</v>
      </c>
    </row>
    <row r="4" spans="1:16" ht="13.5">
      <c r="A4" s="3" t="s">
        <v>2</v>
      </c>
      <c r="B4" s="11">
        <v>54799805</v>
      </c>
      <c r="F4" s="11" t="s">
        <v>11</v>
      </c>
      <c r="G4" s="11">
        <v>5659954</v>
      </c>
      <c r="H4" s="11">
        <f>G4/100</f>
        <v>56599.54</v>
      </c>
      <c r="I4" t="s">
        <v>25</v>
      </c>
      <c r="J4">
        <v>46673647</v>
      </c>
      <c r="O4" s="3" t="s">
        <v>8</v>
      </c>
      <c r="P4" s="11">
        <v>1325972</v>
      </c>
    </row>
    <row r="5" spans="1:16" ht="13.5">
      <c r="A5" s="3" t="s">
        <v>3</v>
      </c>
      <c r="B5" s="11">
        <v>24233701</v>
      </c>
      <c r="F5" s="12" t="s">
        <v>43</v>
      </c>
      <c r="G5" s="11">
        <v>134289</v>
      </c>
      <c r="H5" s="11">
        <f aca="true" t="shared" si="0" ref="H5:H17">G5/100</f>
        <v>1342.89</v>
      </c>
      <c r="I5" t="s">
        <v>26</v>
      </c>
      <c r="J5">
        <v>35291150</v>
      </c>
      <c r="O5" s="3" t="s">
        <v>68</v>
      </c>
      <c r="P5" s="11">
        <f>507342+13129235</f>
        <v>13636577</v>
      </c>
    </row>
    <row r="6" spans="1:16" ht="13.5">
      <c r="A6" s="3" t="s">
        <v>4</v>
      </c>
      <c r="B6" s="11">
        <f>B7-B4-B5</f>
        <v>20698352</v>
      </c>
      <c r="F6" s="11" t="s">
        <v>12</v>
      </c>
      <c r="G6" s="11">
        <v>1829895</v>
      </c>
      <c r="H6" s="11">
        <f t="shared" si="0"/>
        <v>18298.95</v>
      </c>
      <c r="I6" s="1" t="s">
        <v>27</v>
      </c>
      <c r="J6" s="17">
        <f>J5/J4</f>
        <v>0.7561258283502037</v>
      </c>
      <c r="O6" s="3" t="s">
        <v>69</v>
      </c>
      <c r="P6" s="11">
        <v>486884</v>
      </c>
    </row>
    <row r="7" spans="1:16" ht="13.5">
      <c r="A7" s="2" t="s">
        <v>5</v>
      </c>
      <c r="B7" s="10">
        <v>99731858</v>
      </c>
      <c r="F7" s="12" t="s">
        <v>44</v>
      </c>
      <c r="G7" s="11">
        <v>2872776</v>
      </c>
      <c r="H7" s="11">
        <f t="shared" si="0"/>
        <v>28727.76</v>
      </c>
      <c r="O7" s="3" t="s">
        <v>70</v>
      </c>
      <c r="P7" s="11">
        <f>1133102</f>
        <v>1133102</v>
      </c>
    </row>
    <row r="8" spans="6:16" ht="13.5">
      <c r="F8" s="11" t="s">
        <v>13</v>
      </c>
      <c r="G8" s="11">
        <v>5692582</v>
      </c>
      <c r="H8" s="11">
        <f t="shared" si="0"/>
        <v>56925.82</v>
      </c>
      <c r="I8" s="23" t="s">
        <v>39</v>
      </c>
      <c r="J8" s="23"/>
      <c r="O8" s="3" t="s">
        <v>41</v>
      </c>
      <c r="P8" s="12">
        <f>2697765+429658</f>
        <v>3127423</v>
      </c>
    </row>
    <row r="9" spans="6:16" ht="13.5">
      <c r="F9" s="11" t="s">
        <v>14</v>
      </c>
      <c r="G9" s="11">
        <v>4089586</v>
      </c>
      <c r="H9" s="11">
        <f t="shared" si="0"/>
        <v>40895.86</v>
      </c>
      <c r="I9" s="23"/>
      <c r="J9" s="23"/>
      <c r="O9" s="3" t="s">
        <v>71</v>
      </c>
      <c r="P9" s="11">
        <f>28859+2756295+8566+2110338+221982+2400+412118</f>
        <v>5540558</v>
      </c>
    </row>
    <row r="10" spans="6:16" ht="13.5">
      <c r="F10" s="11" t="s">
        <v>15</v>
      </c>
      <c r="G10" s="11">
        <v>6948475</v>
      </c>
      <c r="H10" s="11">
        <f t="shared" si="0"/>
        <v>69484.75</v>
      </c>
      <c r="I10" s="23"/>
      <c r="J10" s="23"/>
      <c r="O10" s="2" t="s">
        <v>9</v>
      </c>
      <c r="P10" s="6">
        <f>SUM(P4:P9)</f>
        <v>25250516</v>
      </c>
    </row>
    <row r="11" spans="6:10" ht="13.5">
      <c r="F11" s="11" t="s">
        <v>16</v>
      </c>
      <c r="G11" s="11">
        <v>6271962</v>
      </c>
      <c r="H11" s="11">
        <f t="shared" si="0"/>
        <v>62719.62</v>
      </c>
      <c r="I11" s="23"/>
      <c r="J11" s="23"/>
    </row>
    <row r="12" spans="6:10" ht="13.5">
      <c r="F12" s="12" t="s">
        <v>45</v>
      </c>
      <c r="G12" s="11">
        <v>656386</v>
      </c>
      <c r="H12" s="11">
        <f t="shared" si="0"/>
        <v>6563.86</v>
      </c>
      <c r="I12" s="23"/>
      <c r="J12" s="23"/>
    </row>
    <row r="13" spans="6:10" ht="13.5">
      <c r="F13" s="11" t="s">
        <v>17</v>
      </c>
      <c r="G13" s="11">
        <v>15895492</v>
      </c>
      <c r="H13" s="11">
        <f t="shared" si="0"/>
        <v>158954.92</v>
      </c>
      <c r="I13" s="23"/>
      <c r="J13" s="23"/>
    </row>
    <row r="14" spans="6:8" ht="13.5">
      <c r="F14" s="11" t="s">
        <v>18</v>
      </c>
      <c r="G14" s="11">
        <v>83325</v>
      </c>
      <c r="H14" s="11">
        <f t="shared" si="0"/>
        <v>833.25</v>
      </c>
    </row>
    <row r="15" spans="6:8" ht="13.5">
      <c r="F15" s="11" t="s">
        <v>19</v>
      </c>
      <c r="G15" s="11">
        <v>406015</v>
      </c>
      <c r="H15" s="11">
        <f t="shared" si="0"/>
        <v>4060.15</v>
      </c>
    </row>
    <row r="16" spans="6:8" ht="13.5">
      <c r="F16" s="12" t="s">
        <v>63</v>
      </c>
      <c r="G16" s="11">
        <v>4060708</v>
      </c>
      <c r="H16" s="11">
        <f t="shared" si="0"/>
        <v>40607.08</v>
      </c>
    </row>
    <row r="17" spans="6:8" ht="13.5">
      <c r="F17" s="11" t="s">
        <v>20</v>
      </c>
      <c r="G17" s="11">
        <v>198353</v>
      </c>
      <c r="H17" s="11">
        <f t="shared" si="0"/>
        <v>1983.53</v>
      </c>
    </row>
    <row r="18" spans="6:8" ht="13.5">
      <c r="F18" s="10" t="s">
        <v>21</v>
      </c>
      <c r="G18" s="10">
        <f>SUM(G4:G17)</f>
        <v>54799798</v>
      </c>
      <c r="H18" s="10">
        <f>SUM(H4:H17)</f>
        <v>547997.98</v>
      </c>
    </row>
    <row r="26" spans="1:2" ht="13.5">
      <c r="A26" s="1" t="s">
        <v>47</v>
      </c>
      <c r="B26" s="1"/>
    </row>
    <row r="27" ht="13.5">
      <c r="B27" s="13">
        <v>0.7633</v>
      </c>
    </row>
    <row r="29" spans="1:18" ht="13.5">
      <c r="A29" s="1" t="s">
        <v>48</v>
      </c>
      <c r="B29" s="1"/>
      <c r="O29" s="23"/>
      <c r="P29" s="23"/>
      <c r="Q29" s="23"/>
      <c r="R29" s="23"/>
    </row>
    <row r="30" spans="2:18" ht="13.5">
      <c r="B30" s="13">
        <v>0.3609</v>
      </c>
      <c r="O30" s="23" t="s">
        <v>10</v>
      </c>
      <c r="P30" s="23"/>
      <c r="Q30" s="23"/>
      <c r="R30" s="23"/>
    </row>
    <row r="31" spans="15:18" ht="55.5" customHeight="1">
      <c r="O31" s="22" t="s">
        <v>40</v>
      </c>
      <c r="P31" s="22"/>
      <c r="Q31" s="22"/>
      <c r="R31" s="22"/>
    </row>
    <row r="32" ht="45" customHeight="1"/>
  </sheetData>
  <mergeCells count="4">
    <mergeCell ref="O31:R31"/>
    <mergeCell ref="O30:R30"/>
    <mergeCell ref="O29:R29"/>
    <mergeCell ref="I8:J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5" sqref="A5"/>
    </sheetView>
  </sheetViews>
  <sheetFormatPr defaultColWidth="9.00390625" defaultRowHeight="13.5"/>
  <cols>
    <col min="1" max="1" width="13.875" style="0" customWidth="1"/>
    <col min="2" max="2" width="11.00390625" style="0" customWidth="1"/>
    <col min="6" max="6" width="14.50390625" style="0" customWidth="1"/>
    <col min="7" max="7" width="8.75390625" style="0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</cols>
  <sheetData>
    <row r="1" ht="13.5">
      <c r="A1" t="s">
        <v>66</v>
      </c>
    </row>
    <row r="2" spans="2:16" ht="13.5">
      <c r="B2" s="7" t="s">
        <v>22</v>
      </c>
      <c r="G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5" t="s">
        <v>6</v>
      </c>
      <c r="G3" s="5" t="s">
        <v>1</v>
      </c>
      <c r="I3" s="1" t="s">
        <v>24</v>
      </c>
      <c r="J3" s="1"/>
      <c r="O3" s="2" t="s">
        <v>7</v>
      </c>
      <c r="P3" s="2" t="s">
        <v>1</v>
      </c>
    </row>
    <row r="4" spans="1:16" ht="13.5">
      <c r="A4" s="3" t="s">
        <v>2</v>
      </c>
      <c r="B4" s="4">
        <v>46446670</v>
      </c>
      <c r="F4" s="4" t="s">
        <v>11</v>
      </c>
      <c r="G4" s="4">
        <v>48190</v>
      </c>
      <c r="I4" t="s">
        <v>25</v>
      </c>
      <c r="J4">
        <v>305469</v>
      </c>
      <c r="O4" s="3" t="s">
        <v>8</v>
      </c>
      <c r="P4" s="4">
        <f>6698934</f>
        <v>6698934</v>
      </c>
    </row>
    <row r="5" spans="1:16" ht="13.5">
      <c r="A5" s="3" t="s">
        <v>3</v>
      </c>
      <c r="B5" s="4">
        <v>28823427</v>
      </c>
      <c r="F5" s="4" t="s">
        <v>12</v>
      </c>
      <c r="G5" s="4">
        <v>8909</v>
      </c>
      <c r="I5" t="s">
        <v>26</v>
      </c>
      <c r="J5">
        <v>175442</v>
      </c>
      <c r="O5" s="3" t="s">
        <v>68</v>
      </c>
      <c r="P5" s="4">
        <f>1998988+13073529</f>
        <v>15072517</v>
      </c>
    </row>
    <row r="6" spans="1:16" ht="13.5">
      <c r="A6" s="3" t="s">
        <v>4</v>
      </c>
      <c r="B6" s="4">
        <f>B7-B4-B5</f>
        <v>35015411</v>
      </c>
      <c r="F6" s="4" t="s">
        <v>13</v>
      </c>
      <c r="G6" s="4">
        <v>42476</v>
      </c>
      <c r="I6" s="1" t="s">
        <v>27</v>
      </c>
      <c r="J6" s="9">
        <f>J5/J4</f>
        <v>0.5743365120519595</v>
      </c>
      <c r="O6" s="3" t="s">
        <v>69</v>
      </c>
      <c r="P6" s="4">
        <f>91063+140290</f>
        <v>231353</v>
      </c>
    </row>
    <row r="7" spans="1:16" ht="13.5">
      <c r="A7" s="2" t="s">
        <v>5</v>
      </c>
      <c r="B7" s="5">
        <v>110285508</v>
      </c>
      <c r="F7" s="4" t="s">
        <v>14</v>
      </c>
      <c r="G7" s="4">
        <v>35287</v>
      </c>
      <c r="O7" s="3" t="s">
        <v>70</v>
      </c>
      <c r="P7" s="4">
        <f>39460+1832641</f>
        <v>1872101</v>
      </c>
    </row>
    <row r="8" spans="6:16" ht="13.5">
      <c r="F8" s="4" t="s">
        <v>15</v>
      </c>
      <c r="G8" s="4">
        <v>47805</v>
      </c>
      <c r="I8" s="23" t="s">
        <v>29</v>
      </c>
      <c r="J8" s="23"/>
      <c r="O8" s="3" t="s">
        <v>41</v>
      </c>
      <c r="P8" s="4">
        <f>3327798+47879</f>
        <v>3375677</v>
      </c>
    </row>
    <row r="9" spans="6:16" ht="13.5">
      <c r="F9" s="4" t="s">
        <v>16</v>
      </c>
      <c r="G9" s="4">
        <v>38358</v>
      </c>
      <c r="I9" s="23"/>
      <c r="J9" s="23"/>
      <c r="O9" s="3" t="s">
        <v>71</v>
      </c>
      <c r="P9" s="4">
        <f>45276+236233+5207276+2381839</f>
        <v>7870624</v>
      </c>
    </row>
    <row r="10" spans="6:16" ht="13.5">
      <c r="F10" s="4" t="s">
        <v>17</v>
      </c>
      <c r="G10" s="4">
        <v>157236</v>
      </c>
      <c r="H10" s="8">
        <f>G4+G5+G6+G7+G8+G9+G10</f>
        <v>378261</v>
      </c>
      <c r="I10" s="23"/>
      <c r="J10" s="23"/>
      <c r="O10" s="2" t="s">
        <v>9</v>
      </c>
      <c r="P10" s="6">
        <f>SUM(P4:P9)</f>
        <v>35121206</v>
      </c>
    </row>
    <row r="11" spans="6:10" ht="13.5">
      <c r="F11" s="4" t="s">
        <v>18</v>
      </c>
      <c r="G11" s="4">
        <v>1408</v>
      </c>
      <c r="I11" s="23"/>
      <c r="J11" s="23"/>
    </row>
    <row r="12" spans="6:10" ht="13.5">
      <c r="F12" s="4" t="s">
        <v>19</v>
      </c>
      <c r="G12" s="4">
        <v>7734</v>
      </c>
      <c r="I12" s="23"/>
      <c r="J12" s="23"/>
    </row>
    <row r="13" spans="6:10" ht="13.5">
      <c r="F13" s="4" t="s">
        <v>20</v>
      </c>
      <c r="G13" s="4">
        <v>77063</v>
      </c>
      <c r="H13" s="8">
        <f>G11+G12+G13</f>
        <v>86205</v>
      </c>
      <c r="I13" s="23"/>
      <c r="J13" s="23"/>
    </row>
    <row r="14" spans="6:7" ht="13.5">
      <c r="F14" s="5" t="s">
        <v>21</v>
      </c>
      <c r="G14" s="5">
        <f>SUM(G4:G13)</f>
        <v>464466</v>
      </c>
    </row>
    <row r="26" spans="1:2" ht="13.5">
      <c r="A26" s="1" t="s">
        <v>30</v>
      </c>
      <c r="B26" s="1"/>
    </row>
    <row r="27" ht="13.5">
      <c r="B27" s="13">
        <v>0.6385</v>
      </c>
    </row>
    <row r="29" spans="1:18" ht="13.5">
      <c r="A29" s="1" t="s">
        <v>31</v>
      </c>
      <c r="B29" s="1"/>
      <c r="O29" s="23" t="s">
        <v>10</v>
      </c>
      <c r="P29" s="23"/>
      <c r="Q29" s="23"/>
      <c r="R29" s="23"/>
    </row>
    <row r="30" spans="2:18" ht="13.5">
      <c r="B30" s="13">
        <v>0.4148</v>
      </c>
      <c r="O30" s="22" t="s">
        <v>40</v>
      </c>
      <c r="P30" s="22"/>
      <c r="Q30" s="22"/>
      <c r="R30" s="22"/>
    </row>
    <row r="31" ht="55.5" customHeight="1"/>
    <row r="32" ht="47.25" customHeight="1"/>
  </sheetData>
  <mergeCells count="3">
    <mergeCell ref="O30:R30"/>
    <mergeCell ref="O29:R29"/>
    <mergeCell ref="I8:J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32" sqref="A32"/>
    </sheetView>
  </sheetViews>
  <sheetFormatPr defaultColWidth="9.00390625" defaultRowHeight="13.5"/>
  <cols>
    <col min="1" max="1" width="13.875" style="0" customWidth="1"/>
    <col min="2" max="2" width="11.00390625" style="0" customWidth="1"/>
    <col min="4" max="4" width="13.375" style="0" customWidth="1"/>
    <col min="6" max="6" width="14.50390625" style="0" customWidth="1"/>
    <col min="7" max="7" width="9.50390625" style="0" bestFit="1" customWidth="1"/>
    <col min="9" max="9" width="23.00390625" style="0" customWidth="1"/>
    <col min="10" max="10" width="15.375" style="0" customWidth="1"/>
    <col min="12" max="13" width="3.375" style="0" customWidth="1"/>
    <col min="14" max="14" width="4.50390625" style="0" customWidth="1"/>
    <col min="15" max="15" width="18.75390625" style="0" customWidth="1"/>
    <col min="16" max="16" width="14.50390625" style="0" customWidth="1"/>
    <col min="17" max="17" width="11.50390625" style="0" bestFit="1" customWidth="1"/>
  </cols>
  <sheetData>
    <row r="1" ht="13.5">
      <c r="A1" t="s">
        <v>67</v>
      </c>
    </row>
    <row r="2" spans="2:16" ht="13.5">
      <c r="B2" s="7" t="s">
        <v>22</v>
      </c>
      <c r="G2" s="7" t="s">
        <v>23</v>
      </c>
      <c r="P2" s="7" t="s">
        <v>22</v>
      </c>
    </row>
    <row r="3" spans="1:16" ht="13.5">
      <c r="A3" s="2" t="s">
        <v>0</v>
      </c>
      <c r="B3" s="2" t="s">
        <v>1</v>
      </c>
      <c r="F3" s="10" t="s">
        <v>6</v>
      </c>
      <c r="G3" s="10" t="s">
        <v>1</v>
      </c>
      <c r="I3" s="15"/>
      <c r="J3" s="15"/>
      <c r="O3" s="2" t="s">
        <v>7</v>
      </c>
      <c r="P3" s="2" t="s">
        <v>1</v>
      </c>
    </row>
    <row r="4" spans="1:16" ht="13.5">
      <c r="A4" s="3" t="s">
        <v>32</v>
      </c>
      <c r="B4" s="11">
        <v>3708422</v>
      </c>
      <c r="F4" s="12" t="s">
        <v>35</v>
      </c>
      <c r="G4" s="11">
        <v>481420</v>
      </c>
      <c r="I4" s="15"/>
      <c r="J4" s="15"/>
      <c r="O4" s="3" t="s">
        <v>68</v>
      </c>
      <c r="P4" s="11">
        <v>112627955</v>
      </c>
    </row>
    <row r="5" spans="1:16" ht="13.5">
      <c r="A5" s="3" t="s">
        <v>3</v>
      </c>
      <c r="B5" s="11">
        <v>132546189</v>
      </c>
      <c r="F5" s="12" t="s">
        <v>36</v>
      </c>
      <c r="G5" s="11">
        <v>745</v>
      </c>
      <c r="I5" s="15"/>
      <c r="J5" s="15"/>
      <c r="O5" s="3" t="s">
        <v>69</v>
      </c>
      <c r="P5" s="11">
        <v>9318178</v>
      </c>
    </row>
    <row r="6" spans="1:16" ht="13.5">
      <c r="A6" s="3" t="s">
        <v>33</v>
      </c>
      <c r="B6" s="11">
        <v>117611900</v>
      </c>
      <c r="C6" s="14" t="s">
        <v>34</v>
      </c>
      <c r="F6" s="12" t="s">
        <v>37</v>
      </c>
      <c r="G6" s="11">
        <v>2947257</v>
      </c>
      <c r="I6" s="15"/>
      <c r="J6" s="16"/>
      <c r="O6" s="3" t="s">
        <v>70</v>
      </c>
      <c r="P6" s="11">
        <v>7486106</v>
      </c>
    </row>
    <row r="7" spans="1:17" ht="13.5">
      <c r="A7" s="3" t="s">
        <v>4</v>
      </c>
      <c r="B7" s="11">
        <f>B8-B4-B5-B6</f>
        <v>10998476</v>
      </c>
      <c r="F7" s="12" t="s">
        <v>38</v>
      </c>
      <c r="G7" s="11">
        <v>279000</v>
      </c>
      <c r="O7" s="3" t="s">
        <v>42</v>
      </c>
      <c r="P7" s="11">
        <v>3113949</v>
      </c>
      <c r="Q7" s="8">
        <f>P4+P5+P6+P7</f>
        <v>132546188</v>
      </c>
    </row>
    <row r="8" spans="1:16" ht="12.75" customHeight="1">
      <c r="A8" s="2" t="s">
        <v>5</v>
      </c>
      <c r="B8" s="10">
        <v>264864987</v>
      </c>
      <c r="F8" s="10" t="s">
        <v>21</v>
      </c>
      <c r="G8" s="10">
        <f>SUM(G4:G7)</f>
        <v>3708422</v>
      </c>
      <c r="O8" s="2" t="s">
        <v>9</v>
      </c>
      <c r="P8" s="6">
        <v>132546189</v>
      </c>
    </row>
    <row r="27" spans="15:18" ht="13.5">
      <c r="O27" s="23"/>
      <c r="P27" s="23"/>
      <c r="Q27" s="23"/>
      <c r="R27" s="23"/>
    </row>
    <row r="28" spans="15:18" ht="13.5">
      <c r="O28" s="23"/>
      <c r="P28" s="23"/>
      <c r="Q28" s="23"/>
      <c r="R28" s="23"/>
    </row>
    <row r="31" ht="55.5" customHeight="1"/>
    <row r="32" ht="72" customHeight="1"/>
  </sheetData>
  <mergeCells count="2">
    <mergeCell ref="O28:R28"/>
    <mergeCell ref="O27:R2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49.375" style="0" customWidth="1"/>
  </cols>
  <sheetData>
    <row r="1" ht="256.5">
      <c r="A1" s="18" t="s">
        <v>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鈴木亮</cp:lastModifiedBy>
  <dcterms:created xsi:type="dcterms:W3CDTF">1997-01-08T22:48:59Z</dcterms:created>
  <dcterms:modified xsi:type="dcterms:W3CDTF">2006-02-10T01:15:55Z</dcterms:modified>
  <cp:category/>
  <cp:version/>
  <cp:contentType/>
  <cp:contentStatus/>
</cp:coreProperties>
</file>